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2860" windowHeight="1364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'Sheet1'!$A:$F,'Sheet1'!$1:$1</definedName>
  </definedNames>
  <calcPr fullCalcOnLoad="1"/>
</workbook>
</file>

<file path=xl/sharedStrings.xml><?xml version="1.0" encoding="utf-8"?>
<sst xmlns="http://schemas.openxmlformats.org/spreadsheetml/2006/main" count="83" uniqueCount="83">
  <si>
    <t>Net Ordinary Income</t>
  </si>
  <si>
    <t>Budget</t>
  </si>
  <si>
    <t>Projected Through 12/31/2011</t>
  </si>
  <si>
    <t>Variance</t>
  </si>
  <si>
    <t>Jan 1 - Nov 7, 2011</t>
  </si>
  <si>
    <t>Tahoe Plate CTC Marketing</t>
  </si>
  <si>
    <t>Project Admin Fee</t>
  </si>
  <si>
    <t>Executive Director</t>
  </si>
  <si>
    <t>Employee Benefits</t>
  </si>
  <si>
    <t>Leagal &amp; Accounting</t>
  </si>
  <si>
    <t>Ordinary Income/Expense</t>
  </si>
  <si>
    <t>Founders Circle Program</t>
  </si>
  <si>
    <t>Restricted Contributions</t>
  </si>
  <si>
    <t>Unrestricted Contributions</t>
  </si>
  <si>
    <t>Donated goods and services</t>
  </si>
  <si>
    <t>Earned Revenue</t>
  </si>
  <si>
    <t>Investments</t>
  </si>
  <si>
    <t>Total Earned Revenue</t>
  </si>
  <si>
    <t>Total Income</t>
  </si>
  <si>
    <t>Expense</t>
  </si>
  <si>
    <t>Project Grants</t>
  </si>
  <si>
    <t>Political Monitoring</t>
  </si>
  <si>
    <t>Marketing and Promotion</t>
  </si>
  <si>
    <t>Consulting (Marketing/PR)</t>
  </si>
  <si>
    <t>Design &amp; Creative</t>
  </si>
  <si>
    <t>Website Development &amp; Maint.</t>
  </si>
  <si>
    <t>On-line Marketing/Social Media</t>
  </si>
  <si>
    <t>Printing</t>
  </si>
  <si>
    <t>Promotional/Gift Items</t>
  </si>
  <si>
    <t>Advertising/Media Costs</t>
  </si>
  <si>
    <t>Photography/Videography</t>
  </si>
  <si>
    <t>Marketing and Promotion - Other</t>
  </si>
  <si>
    <t>Total Marketing and Promotion</t>
  </si>
  <si>
    <t>Events</t>
  </si>
  <si>
    <t>Event Management &amp; Support</t>
  </si>
  <si>
    <t>Food &amp; Beverage/Catering</t>
  </si>
  <si>
    <t>Entertainment</t>
  </si>
  <si>
    <t>Rentals, Decor, Supplies</t>
  </si>
  <si>
    <t>Sound &amp; Lighting</t>
  </si>
  <si>
    <t>Events - Other</t>
  </si>
  <si>
    <t>Total Events</t>
  </si>
  <si>
    <t>Development</t>
  </si>
  <si>
    <t>Consulting (Development)</t>
  </si>
  <si>
    <t>Grantwriting Services</t>
  </si>
  <si>
    <t>Development - Other</t>
  </si>
  <si>
    <t>Total Development</t>
  </si>
  <si>
    <t>Operations</t>
  </si>
  <si>
    <t>Office Manager</t>
  </si>
  <si>
    <t>Travel</t>
  </si>
  <si>
    <t>Conferences &amp; Training</t>
  </si>
  <si>
    <t>Board Meeting Costs</t>
  </si>
  <si>
    <t>Employee Recruitment</t>
  </si>
  <si>
    <t>Consulting (Administrative)</t>
  </si>
  <si>
    <t>Service Fees</t>
  </si>
  <si>
    <t>Credit Card/PayPal Fees</t>
  </si>
  <si>
    <t>Occupancy Cost</t>
  </si>
  <si>
    <t>IT Support</t>
  </si>
  <si>
    <t>Mailing Costs</t>
  </si>
  <si>
    <t>Copy Charges</t>
  </si>
  <si>
    <t>Supplies</t>
  </si>
  <si>
    <t>Total Operations</t>
  </si>
  <si>
    <t>Insurance</t>
  </si>
  <si>
    <t>Misc. Expenses</t>
  </si>
  <si>
    <t>Total Expense</t>
  </si>
  <si>
    <t>Budget = Direct Donor Benefit; YTD has 2k for Monteux</t>
  </si>
  <si>
    <t>Oct - Dec projected at $5,000/month</t>
  </si>
  <si>
    <t>Contributions</t>
  </si>
  <si>
    <t>Total Contributions</t>
  </si>
  <si>
    <t>Increased by $2506 for new collateral</t>
  </si>
  <si>
    <t>Includes AR of $223,300.</t>
  </si>
  <si>
    <t>Includes AR of $1,500</t>
  </si>
  <si>
    <t>Projection includes Randy and Maja's organizational support hours.</t>
  </si>
  <si>
    <t>Projection includes Bev's time at 20 hours/week</t>
  </si>
  <si>
    <t>Increased for board reception</t>
  </si>
  <si>
    <t>Will need to be increased for search firm</t>
  </si>
  <si>
    <t>Budget= gifts ($7.500) +  logo wear ($10,950)</t>
  </si>
  <si>
    <t>Not included:additional $100k once we have billable expenses of $100k against the advance</t>
  </si>
  <si>
    <t xml:space="preserve"> Event Income </t>
  </si>
  <si>
    <t>Does not include $120k CTC contract; must bill against expenses</t>
  </si>
  <si>
    <t>Includes total AR of $224,800. Does not include $220 for the CTC grant &amp; contract.</t>
  </si>
  <si>
    <t>Budget is allocated to the entire operations category</t>
  </si>
  <si>
    <t>Notes</t>
  </si>
  <si>
    <t>Projections include estimate for remainer of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</si>
</sst>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43" fontId="5" fillId="0" borderId="0" xfId="17" applyNumberFormat="1" applyFont="1" applyAlignment="1">
      <alignment/>
    </xf>
    <xf numFmtId="43" fontId="5" fillId="0" borderId="0" xfId="17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5" fillId="0" borderId="0" xfId="0" applyFont="1" applyAlignment="1">
      <alignment/>
    </xf>
    <xf numFmtId="43" fontId="5" fillId="0" borderId="0" xfId="17" applyNumberFormat="1" applyFont="1" applyAlignment="1">
      <alignment/>
    </xf>
    <xf numFmtId="0" fontId="5" fillId="0" borderId="0" xfId="0" applyNumberFormat="1" applyFont="1" applyAlignment="1">
      <alignment/>
    </xf>
    <xf numFmtId="43" fontId="5" fillId="0" borderId="0" xfId="17" applyNumberFormat="1" applyFont="1" applyAlignment="1">
      <alignment wrapText="1"/>
    </xf>
    <xf numFmtId="0" fontId="5" fillId="0" borderId="0" xfId="0" applyFont="1" applyAlignment="1">
      <alignment wrapText="1"/>
    </xf>
    <xf numFmtId="43" fontId="5" fillId="0" borderId="0" xfId="17" applyNumberFormat="1" applyFont="1" applyBorder="1" applyAlignment="1">
      <alignment wrapText="1"/>
    </xf>
    <xf numFmtId="16" fontId="4" fillId="2" borderId="1" xfId="0" applyNumberFormat="1" applyFont="1" applyFill="1" applyBorder="1" applyAlignment="1">
      <alignment horizontal="center" wrapText="1"/>
    </xf>
    <xf numFmtId="43" fontId="5" fillId="2" borderId="0" xfId="17" applyNumberFormat="1" applyFont="1" applyFill="1" applyAlignment="1">
      <alignment wrapText="1"/>
    </xf>
    <xf numFmtId="43" fontId="5" fillId="2" borderId="0" xfId="17" applyNumberFormat="1" applyFont="1" applyFill="1" applyAlignment="1">
      <alignment/>
    </xf>
    <xf numFmtId="43" fontId="5" fillId="2" borderId="0" xfId="17" applyNumberFormat="1" applyFont="1" applyFill="1" applyBorder="1" applyAlignment="1">
      <alignment/>
    </xf>
    <xf numFmtId="43" fontId="5" fillId="3" borderId="0" xfId="17" applyNumberFormat="1" applyFont="1" applyFill="1" applyAlignment="1">
      <alignment/>
    </xf>
    <xf numFmtId="43" fontId="5" fillId="3" borderId="0" xfId="17" applyNumberFormat="1" applyFont="1" applyFill="1" applyAlignment="1">
      <alignment wrapText="1"/>
    </xf>
    <xf numFmtId="43" fontId="5" fillId="3" borderId="0" xfId="17" applyNumberFormat="1" applyFont="1" applyFill="1" applyBorder="1" applyAlignment="1">
      <alignment/>
    </xf>
    <xf numFmtId="43" fontId="4" fillId="3" borderId="0" xfId="17" applyNumberFormat="1" applyFont="1" applyFill="1" applyBorder="1" applyAlignment="1">
      <alignment/>
    </xf>
    <xf numFmtId="49" fontId="4" fillId="2" borderId="0" xfId="0" applyNumberFormat="1" applyFont="1" applyFill="1" applyAlignment="1">
      <alignment/>
    </xf>
    <xf numFmtId="0" fontId="5" fillId="2" borderId="0" xfId="0" applyFont="1" applyFill="1" applyAlignment="1">
      <alignment wrapText="1"/>
    </xf>
    <xf numFmtId="43" fontId="4" fillId="3" borderId="2" xfId="17" applyNumberFormat="1" applyFont="1" applyFill="1" applyBorder="1" applyAlignment="1">
      <alignment/>
    </xf>
    <xf numFmtId="43" fontId="4" fillId="3" borderId="2" xfId="17" applyNumberFormat="1" applyFont="1" applyFill="1" applyBorder="1" applyAlignment="1">
      <alignment wrapText="1"/>
    </xf>
    <xf numFmtId="43" fontId="5" fillId="0" borderId="0" xfId="0" applyNumberFormat="1" applyFont="1" applyAlignment="1">
      <alignment/>
    </xf>
    <xf numFmtId="43" fontId="4" fillId="3" borderId="0" xfId="17" applyNumberFormat="1" applyFont="1" applyFill="1" applyBorder="1" applyAlignment="1">
      <alignment wrapText="1"/>
    </xf>
    <xf numFmtId="43" fontId="5" fillId="3" borderId="0" xfId="17" applyNumberFormat="1" applyFont="1" applyFill="1" applyBorder="1" applyAlignment="1">
      <alignment wrapText="1"/>
    </xf>
    <xf numFmtId="44" fontId="4" fillId="3" borderId="0" xfId="17" applyFont="1" applyFill="1" applyAlignment="1">
      <alignment wrapText="1"/>
    </xf>
    <xf numFmtId="0" fontId="5" fillId="2" borderId="0" xfId="0" applyFont="1" applyFill="1" applyAlignment="1">
      <alignment/>
    </xf>
    <xf numFmtId="49" fontId="4" fillId="3" borderId="0" xfId="0" applyNumberFormat="1" applyFont="1" applyFill="1" applyAlignment="1">
      <alignment/>
    </xf>
    <xf numFmtId="43" fontId="5" fillId="3" borderId="3" xfId="17" applyNumberFormat="1" applyFont="1" applyFill="1" applyBorder="1" applyAlignment="1">
      <alignment/>
    </xf>
    <xf numFmtId="44" fontId="4" fillId="3" borderId="4" xfId="17" applyFont="1" applyFill="1" applyBorder="1" applyAlignment="1">
      <alignment/>
    </xf>
    <xf numFmtId="44" fontId="4" fillId="3" borderId="4" xfId="17" applyFont="1" applyFill="1" applyBorder="1" applyAlignment="1">
      <alignment wrapText="1"/>
    </xf>
    <xf numFmtId="43" fontId="5" fillId="2" borderId="3" xfId="17" applyNumberFormat="1" applyFont="1" applyFill="1" applyBorder="1" applyAlignment="1">
      <alignment/>
    </xf>
    <xf numFmtId="43" fontId="5" fillId="2" borderId="3" xfId="17" applyNumberFormat="1" applyFont="1" applyFill="1" applyBorder="1" applyAlignment="1">
      <alignment wrapText="1"/>
    </xf>
    <xf numFmtId="49" fontId="4" fillId="2" borderId="0" xfId="0" applyNumberFormat="1" applyFont="1" applyFill="1" applyBorder="1" applyAlignment="1">
      <alignment/>
    </xf>
    <xf numFmtId="43" fontId="4" fillId="2" borderId="0" xfId="17" applyNumberFormat="1" applyFont="1" applyFill="1" applyBorder="1" applyAlignment="1">
      <alignment/>
    </xf>
    <xf numFmtId="43" fontId="4" fillId="2" borderId="0" xfId="17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/>
    </xf>
    <xf numFmtId="43" fontId="4" fillId="0" borderId="2" xfId="17" applyNumberFormat="1" applyFont="1" applyBorder="1" applyAlignment="1">
      <alignment/>
    </xf>
    <xf numFmtId="43" fontId="5" fillId="0" borderId="3" xfId="17" applyNumberFormat="1" applyFont="1" applyBorder="1" applyAlignment="1">
      <alignment/>
    </xf>
    <xf numFmtId="43" fontId="5" fillId="0" borderId="3" xfId="17" applyNumberFormat="1" applyFont="1" applyBorder="1" applyAlignment="1">
      <alignment wrapText="1"/>
    </xf>
    <xf numFmtId="43" fontId="5" fillId="3" borderId="3" xfId="17" applyNumberFormat="1" applyFont="1" applyFill="1" applyBorder="1" applyAlignment="1">
      <alignment wrapText="1"/>
    </xf>
    <xf numFmtId="49" fontId="4" fillId="2" borderId="0" xfId="0" applyNumberFormat="1" applyFont="1" applyFill="1" applyAlignment="1">
      <alignment horizontal="center" wrapText="1"/>
    </xf>
    <xf numFmtId="43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43" fontId="5" fillId="2" borderId="0" xfId="17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37" sqref="A37"/>
    </sheetView>
  </sheetViews>
  <sheetFormatPr defaultColWidth="8.8515625" defaultRowHeight="15"/>
  <cols>
    <col min="1" max="5" width="3.00390625" style="3" customWidth="1"/>
    <col min="6" max="6" width="25.7109375" style="3" customWidth="1"/>
    <col min="7" max="7" width="11.421875" style="6" customWidth="1"/>
    <col min="8" max="8" width="12.421875" style="9" customWidth="1"/>
    <col min="9" max="9" width="12.28125" style="11" customWidth="1"/>
    <col min="10" max="10" width="10.421875" style="11" customWidth="1"/>
    <col min="11" max="11" width="2.00390625" style="11" customWidth="1"/>
    <col min="12" max="12" width="39.8515625" style="11" customWidth="1"/>
    <col min="13" max="13" width="10.421875" style="7" bestFit="1" customWidth="1"/>
    <col min="14" max="16384" width="8.8515625" style="7" customWidth="1"/>
  </cols>
  <sheetData>
    <row r="1" spans="1:12" s="49" customFormat="1" ht="21" thickBot="1">
      <c r="A1" s="45"/>
      <c r="B1" s="45"/>
      <c r="C1" s="45"/>
      <c r="D1" s="45"/>
      <c r="E1" s="45"/>
      <c r="F1" s="45"/>
      <c r="G1" s="46" t="s">
        <v>1</v>
      </c>
      <c r="H1" s="47" t="s">
        <v>4</v>
      </c>
      <c r="I1" s="13" t="s">
        <v>2</v>
      </c>
      <c r="J1" s="13" t="s">
        <v>3</v>
      </c>
      <c r="K1" s="13"/>
      <c r="L1" s="48" t="s">
        <v>81</v>
      </c>
    </row>
    <row r="2" spans="1:11" ht="9.75">
      <c r="A2" s="1"/>
      <c r="B2" s="1" t="s">
        <v>10</v>
      </c>
      <c r="C2" s="1"/>
      <c r="D2" s="1"/>
      <c r="E2" s="1"/>
      <c r="F2" s="1"/>
      <c r="G2" s="4"/>
      <c r="H2" s="4"/>
      <c r="I2" s="18"/>
      <c r="J2" s="10"/>
      <c r="K2" s="18"/>
    </row>
    <row r="3" spans="1:11" ht="9.75">
      <c r="A3" s="1"/>
      <c r="B3" s="1"/>
      <c r="C3" s="1" t="s">
        <v>66</v>
      </c>
      <c r="D3" s="1"/>
      <c r="E3" s="1"/>
      <c r="F3" s="1"/>
      <c r="G3" s="4"/>
      <c r="H3" s="4"/>
      <c r="I3" s="18"/>
      <c r="J3" s="10"/>
      <c r="K3" s="18"/>
    </row>
    <row r="4" spans="1:12" ht="19.5" customHeight="1">
      <c r="A4" s="1"/>
      <c r="B4" s="1"/>
      <c r="C4" s="1"/>
      <c r="D4" s="1" t="s">
        <v>11</v>
      </c>
      <c r="E4" s="1"/>
      <c r="F4" s="1"/>
      <c r="G4" s="15">
        <v>250000</v>
      </c>
      <c r="H4" s="15">
        <v>466134.46</v>
      </c>
      <c r="I4" s="18">
        <f>H4</f>
        <v>466134.46</v>
      </c>
      <c r="J4" s="14">
        <f>I4-G4</f>
        <v>216134.46000000002</v>
      </c>
      <c r="K4" s="18"/>
      <c r="L4" s="11" t="s">
        <v>69</v>
      </c>
    </row>
    <row r="5" spans="1:12" ht="22.5" customHeight="1">
      <c r="A5" s="1"/>
      <c r="B5" s="1"/>
      <c r="C5" s="1"/>
      <c r="D5" s="1" t="s">
        <v>12</v>
      </c>
      <c r="E5" s="1"/>
      <c r="F5" s="1"/>
      <c r="G5" s="15">
        <v>215000</v>
      </c>
      <c r="H5" s="15">
        <v>100250</v>
      </c>
      <c r="I5" s="18">
        <v>100250</v>
      </c>
      <c r="J5" s="14">
        <f>I5-G5</f>
        <v>-114750</v>
      </c>
      <c r="K5" s="18"/>
      <c r="L5" s="11" t="s">
        <v>76</v>
      </c>
    </row>
    <row r="6" spans="1:12" s="29" customFormat="1" ht="19.5" customHeight="1">
      <c r="A6" s="21"/>
      <c r="B6" s="21"/>
      <c r="C6" s="21"/>
      <c r="D6" s="21" t="s">
        <v>13</v>
      </c>
      <c r="E6" s="21"/>
      <c r="F6" s="21"/>
      <c r="G6" s="15">
        <v>20000</v>
      </c>
      <c r="H6" s="15">
        <v>59805</v>
      </c>
      <c r="I6" s="17">
        <v>59805</v>
      </c>
      <c r="J6" s="14">
        <f>I6-G6</f>
        <v>39805</v>
      </c>
      <c r="K6" s="18"/>
      <c r="L6" s="22" t="s">
        <v>70</v>
      </c>
    </row>
    <row r="7" spans="1:11" ht="19.5" customHeight="1">
      <c r="A7" s="1"/>
      <c r="B7" s="21"/>
      <c r="C7" s="21"/>
      <c r="D7" s="21" t="s">
        <v>14</v>
      </c>
      <c r="E7" s="21"/>
      <c r="F7" s="21"/>
      <c r="G7" s="15">
        <v>0</v>
      </c>
      <c r="H7" s="15">
        <v>2000</v>
      </c>
      <c r="I7" s="17">
        <v>2000</v>
      </c>
      <c r="J7" s="14">
        <f>I7-G7</f>
        <v>2000</v>
      </c>
      <c r="K7" s="18"/>
    </row>
    <row r="8" spans="1:12" ht="9.75">
      <c r="A8" s="21"/>
      <c r="B8" s="21"/>
      <c r="C8" s="21"/>
      <c r="D8" s="21"/>
      <c r="E8" s="21"/>
      <c r="F8" s="21"/>
      <c r="G8" s="15"/>
      <c r="H8" s="15"/>
      <c r="I8" s="17"/>
      <c r="J8" s="14"/>
      <c r="K8" s="18"/>
      <c r="L8" s="22"/>
    </row>
    <row r="9" spans="1:11" ht="10.5" thickBot="1">
      <c r="A9" s="1"/>
      <c r="B9" s="1"/>
      <c r="C9" s="1" t="s">
        <v>67</v>
      </c>
      <c r="D9" s="1"/>
      <c r="E9" s="1"/>
      <c r="F9" s="1"/>
      <c r="G9" s="34">
        <f>SUM(G4:G7)</f>
        <v>485000</v>
      </c>
      <c r="H9" s="34">
        <f>SUM(H4:H7)</f>
        <v>628189.46</v>
      </c>
      <c r="I9" s="31">
        <f>SUM(I4:I7)</f>
        <v>628189.46</v>
      </c>
      <c r="J9" s="35">
        <f>I9-G9</f>
        <v>143189.45999999996</v>
      </c>
      <c r="K9" s="27"/>
    </row>
    <row r="10" spans="1:11" ht="9.75">
      <c r="A10" s="1"/>
      <c r="B10" s="1"/>
      <c r="C10" s="1"/>
      <c r="D10" s="1"/>
      <c r="E10" s="1"/>
      <c r="F10" s="1"/>
      <c r="G10" s="16"/>
      <c r="H10" s="16"/>
      <c r="I10" s="19"/>
      <c r="J10" s="50"/>
      <c r="K10" s="27"/>
    </row>
    <row r="11" spans="1:11" ht="12" customHeight="1">
      <c r="A11" s="1"/>
      <c r="B11" s="1"/>
      <c r="C11" s="1" t="s">
        <v>15</v>
      </c>
      <c r="D11" s="1"/>
      <c r="E11" s="1"/>
      <c r="G11" s="15"/>
      <c r="H11" s="15"/>
      <c r="I11" s="18"/>
      <c r="J11" s="14"/>
      <c r="K11" s="18"/>
    </row>
    <row r="12" spans="1:11" ht="19.5" customHeight="1">
      <c r="A12" s="1"/>
      <c r="B12" s="1"/>
      <c r="C12" s="1"/>
      <c r="D12" s="1" t="s">
        <v>77</v>
      </c>
      <c r="E12" s="1"/>
      <c r="F12" s="1"/>
      <c r="G12" s="15">
        <v>56500</v>
      </c>
      <c r="H12" s="15">
        <v>55610</v>
      </c>
      <c r="I12" s="17">
        <v>55610</v>
      </c>
      <c r="J12" s="14">
        <f>I12-G12</f>
        <v>-890</v>
      </c>
      <c r="K12" s="18"/>
    </row>
    <row r="13" spans="1:12" ht="24" customHeight="1">
      <c r="A13" s="1"/>
      <c r="B13" s="1"/>
      <c r="C13" s="1"/>
      <c r="D13" s="1" t="s">
        <v>5</v>
      </c>
      <c r="E13" s="1"/>
      <c r="F13" s="1"/>
      <c r="G13" s="15">
        <v>150000</v>
      </c>
      <c r="H13" s="15">
        <v>0</v>
      </c>
      <c r="I13" s="17">
        <v>0</v>
      </c>
      <c r="J13" s="14">
        <f>I13-G13</f>
        <v>-150000</v>
      </c>
      <c r="K13" s="18"/>
      <c r="L13" s="11" t="s">
        <v>78</v>
      </c>
    </row>
    <row r="14" spans="1:11" ht="19.5" customHeight="1">
      <c r="A14" s="1"/>
      <c r="B14" s="1"/>
      <c r="C14" s="1"/>
      <c r="D14" s="1" t="s">
        <v>6</v>
      </c>
      <c r="E14" s="1"/>
      <c r="F14" s="1"/>
      <c r="G14" s="15">
        <v>1050</v>
      </c>
      <c r="H14" s="15">
        <v>0</v>
      </c>
      <c r="I14" s="17">
        <v>0</v>
      </c>
      <c r="J14" s="14">
        <f>I14-G14</f>
        <v>-1050</v>
      </c>
      <c r="K14" s="18"/>
    </row>
    <row r="15" spans="1:11" ht="19.5" customHeight="1">
      <c r="A15" s="1"/>
      <c r="B15" s="1"/>
      <c r="C15" s="1"/>
      <c r="D15" s="1" t="s">
        <v>16</v>
      </c>
      <c r="E15" s="1"/>
      <c r="G15" s="15">
        <v>0</v>
      </c>
      <c r="H15" s="15">
        <v>863.67</v>
      </c>
      <c r="I15" s="17">
        <v>863.67</v>
      </c>
      <c r="J15" s="14">
        <f>I15-G15</f>
        <v>863.67</v>
      </c>
      <c r="K15" s="18"/>
    </row>
    <row r="16" spans="1:11" ht="12" customHeight="1">
      <c r="A16" s="1"/>
      <c r="B16" s="1"/>
      <c r="C16" s="1"/>
      <c r="D16" s="1"/>
      <c r="E16" s="1"/>
      <c r="F16" s="1"/>
      <c r="G16" s="16"/>
      <c r="H16" s="16"/>
      <c r="I16" s="19"/>
      <c r="J16" s="14"/>
      <c r="K16" s="18"/>
    </row>
    <row r="17" spans="1:11" ht="12" customHeight="1" thickBot="1">
      <c r="A17" s="1"/>
      <c r="B17" s="1"/>
      <c r="C17" s="1" t="s">
        <v>17</v>
      </c>
      <c r="D17" s="1"/>
      <c r="E17" s="1"/>
      <c r="G17" s="34">
        <f>SUM(G12:G15)</f>
        <v>207550</v>
      </c>
      <c r="H17" s="34">
        <f>SUM(H12:H16)</f>
        <v>56473.67</v>
      </c>
      <c r="I17" s="31">
        <f>SUM(I12:I16)</f>
        <v>56473.67</v>
      </c>
      <c r="J17" s="35">
        <f>I17-G17</f>
        <v>-151076.33000000002</v>
      </c>
      <c r="K17" s="26"/>
    </row>
    <row r="18" spans="1:12" s="2" customFormat="1" ht="28.5" customHeight="1" thickBot="1">
      <c r="A18" s="1"/>
      <c r="B18" s="1"/>
      <c r="C18" s="1" t="s">
        <v>18</v>
      </c>
      <c r="D18" s="1"/>
      <c r="E18" s="1"/>
      <c r="F18" s="1"/>
      <c r="G18" s="32">
        <v>692550</v>
      </c>
      <c r="H18" s="32">
        <f>ROUND(H3+H4+H5+H6+H7+H17,5)</f>
        <v>684663.13</v>
      </c>
      <c r="I18" s="32">
        <f>ROUND(I3+I4+I5+I6+I7+I17,5)</f>
        <v>684663.13</v>
      </c>
      <c r="J18" s="33">
        <f>I18-G18</f>
        <v>-7886.869999999995</v>
      </c>
      <c r="K18" s="28"/>
      <c r="L18" s="11" t="s">
        <v>79</v>
      </c>
    </row>
    <row r="19" spans="1:11" ht="19.5" customHeight="1" thickTop="1">
      <c r="A19" s="1"/>
      <c r="B19" s="1"/>
      <c r="C19" s="1" t="s">
        <v>19</v>
      </c>
      <c r="D19" s="1"/>
      <c r="E19" s="1"/>
      <c r="F19" s="1"/>
      <c r="G19" s="4"/>
      <c r="H19" s="4"/>
      <c r="I19" s="18"/>
      <c r="J19" s="10"/>
      <c r="K19" s="18"/>
    </row>
    <row r="20" spans="1:11" ht="19.5" customHeight="1">
      <c r="A20" s="1"/>
      <c r="B20" s="1"/>
      <c r="C20" s="1"/>
      <c r="D20" s="1" t="s">
        <v>20</v>
      </c>
      <c r="E20" s="1"/>
      <c r="F20" s="1"/>
      <c r="G20" s="4">
        <v>0</v>
      </c>
      <c r="H20" s="4">
        <v>50000</v>
      </c>
      <c r="I20" s="17">
        <v>50000</v>
      </c>
      <c r="J20" s="10">
        <f>I20-G20</f>
        <v>50000</v>
      </c>
      <c r="K20" s="18"/>
    </row>
    <row r="21" spans="1:12" ht="19.5" customHeight="1">
      <c r="A21" s="1"/>
      <c r="B21" s="1"/>
      <c r="C21" s="1"/>
      <c r="D21" s="1" t="s">
        <v>21</v>
      </c>
      <c r="E21" s="1"/>
      <c r="F21" s="1"/>
      <c r="G21" s="4">
        <v>60000</v>
      </c>
      <c r="H21" s="4">
        <v>50000</v>
      </c>
      <c r="I21" s="18">
        <v>65000</v>
      </c>
      <c r="J21" s="10">
        <f>I21-G21</f>
        <v>5000</v>
      </c>
      <c r="K21" s="18"/>
      <c r="L21" s="11" t="s">
        <v>65</v>
      </c>
    </row>
    <row r="22" spans="1:11" ht="15" customHeight="1">
      <c r="A22" s="1"/>
      <c r="B22" s="1"/>
      <c r="C22" s="1"/>
      <c r="D22" s="1" t="s">
        <v>22</v>
      </c>
      <c r="E22" s="1"/>
      <c r="F22" s="1"/>
      <c r="G22" s="4"/>
      <c r="H22" s="4"/>
      <c r="I22" s="18"/>
      <c r="J22" s="10"/>
      <c r="K22" s="18"/>
    </row>
    <row r="23" spans="1:11" ht="9.75">
      <c r="A23" s="1"/>
      <c r="B23" s="1"/>
      <c r="C23" s="1"/>
      <c r="D23" s="1"/>
      <c r="E23" s="1" t="s">
        <v>23</v>
      </c>
      <c r="F23" s="1"/>
      <c r="G23" s="4">
        <v>24000</v>
      </c>
      <c r="H23" s="4">
        <v>3091.25</v>
      </c>
      <c r="I23" s="18">
        <f>H23</f>
        <v>3091.25</v>
      </c>
      <c r="J23" s="10">
        <f>I23-G23</f>
        <v>-20908.75</v>
      </c>
      <c r="K23" s="18"/>
    </row>
    <row r="24" spans="1:11" ht="9.75">
      <c r="A24" s="1"/>
      <c r="B24" s="1"/>
      <c r="C24" s="1"/>
      <c r="D24" s="1"/>
      <c r="E24" s="1" t="s">
        <v>24</v>
      </c>
      <c r="F24" s="1"/>
      <c r="G24" s="4">
        <v>22500</v>
      </c>
      <c r="H24" s="4">
        <v>20010</v>
      </c>
      <c r="I24" s="18">
        <f>H24</f>
        <v>20010</v>
      </c>
      <c r="J24" s="10">
        <f aca="true" t="shared" si="0" ref="J24:J32">I24-G24</f>
        <v>-2490</v>
      </c>
      <c r="K24" s="18"/>
    </row>
    <row r="25" spans="1:11" ht="9.75">
      <c r="A25" s="1"/>
      <c r="B25" s="1"/>
      <c r="C25" s="1"/>
      <c r="D25" s="1"/>
      <c r="E25" s="1" t="s">
        <v>25</v>
      </c>
      <c r="F25" s="1"/>
      <c r="G25" s="4">
        <v>30000</v>
      </c>
      <c r="H25" s="4">
        <v>17378.76</v>
      </c>
      <c r="I25" s="18">
        <f>H25</f>
        <v>17378.76</v>
      </c>
      <c r="J25" s="10">
        <f t="shared" si="0"/>
        <v>-12621.240000000002</v>
      </c>
      <c r="K25" s="18"/>
    </row>
    <row r="26" spans="1:11" ht="9.75">
      <c r="A26" s="1"/>
      <c r="B26" s="1"/>
      <c r="C26" s="1"/>
      <c r="D26" s="1"/>
      <c r="E26" s="1" t="s">
        <v>26</v>
      </c>
      <c r="F26" s="1"/>
      <c r="G26" s="4">
        <v>21000</v>
      </c>
      <c r="H26" s="4">
        <v>680</v>
      </c>
      <c r="I26" s="18">
        <f>H26</f>
        <v>680</v>
      </c>
      <c r="J26" s="10">
        <f t="shared" si="0"/>
        <v>-20320</v>
      </c>
      <c r="K26" s="18"/>
    </row>
    <row r="27" spans="1:12" ht="9.75">
      <c r="A27" s="1"/>
      <c r="B27" s="1"/>
      <c r="C27" s="1"/>
      <c r="D27" s="1"/>
      <c r="E27" s="1" t="s">
        <v>27</v>
      </c>
      <c r="F27" s="1"/>
      <c r="G27" s="4">
        <v>4000</v>
      </c>
      <c r="H27" s="4">
        <v>5742.6</v>
      </c>
      <c r="I27" s="18">
        <f>H27+2506</f>
        <v>8248.6</v>
      </c>
      <c r="J27" s="10">
        <f t="shared" si="0"/>
        <v>4248.6</v>
      </c>
      <c r="K27" s="18"/>
      <c r="L27" s="11" t="s">
        <v>68</v>
      </c>
    </row>
    <row r="28" spans="1:12" ht="9.75">
      <c r="A28" s="1"/>
      <c r="B28" s="1"/>
      <c r="C28" s="1"/>
      <c r="D28" s="1"/>
      <c r="E28" s="1" t="s">
        <v>28</v>
      </c>
      <c r="F28" s="1"/>
      <c r="G28" s="4">
        <f>7500+10950</f>
        <v>18450</v>
      </c>
      <c r="H28" s="4">
        <v>11789.72</v>
      </c>
      <c r="I28" s="17">
        <v>11789.72</v>
      </c>
      <c r="J28" s="10">
        <f t="shared" si="0"/>
        <v>-6660.280000000001</v>
      </c>
      <c r="K28" s="18"/>
      <c r="L28" s="11" t="s">
        <v>75</v>
      </c>
    </row>
    <row r="29" spans="1:11" ht="9.75">
      <c r="A29" s="1"/>
      <c r="B29" s="1"/>
      <c r="C29" s="1"/>
      <c r="D29" s="1"/>
      <c r="E29" s="1" t="s">
        <v>29</v>
      </c>
      <c r="F29" s="1"/>
      <c r="G29" s="4">
        <v>2000</v>
      </c>
      <c r="H29" s="4">
        <v>350</v>
      </c>
      <c r="I29" s="18">
        <f>H29</f>
        <v>350</v>
      </c>
      <c r="J29" s="10">
        <f t="shared" si="0"/>
        <v>-1650</v>
      </c>
      <c r="K29" s="18"/>
    </row>
    <row r="30" spans="1:11" ht="9.75">
      <c r="A30" s="1"/>
      <c r="B30" s="1"/>
      <c r="C30" s="1"/>
      <c r="D30" s="1"/>
      <c r="E30" s="1" t="s">
        <v>30</v>
      </c>
      <c r="F30" s="1"/>
      <c r="G30" s="4">
        <v>1400</v>
      </c>
      <c r="H30" s="4">
        <v>2180</v>
      </c>
      <c r="I30" s="17">
        <v>2180</v>
      </c>
      <c r="J30" s="10">
        <f t="shared" si="0"/>
        <v>780</v>
      </c>
      <c r="K30" s="18"/>
    </row>
    <row r="31" spans="1:11" ht="9.75">
      <c r="A31" s="1"/>
      <c r="B31" s="1"/>
      <c r="C31" s="1"/>
      <c r="D31" s="1"/>
      <c r="E31" s="1" t="s">
        <v>31</v>
      </c>
      <c r="F31" s="1"/>
      <c r="G31" s="5">
        <v>500</v>
      </c>
      <c r="H31" s="5">
        <v>165</v>
      </c>
      <c r="I31" s="27">
        <f>H31</f>
        <v>165</v>
      </c>
      <c r="J31" s="12">
        <f t="shared" si="0"/>
        <v>-335</v>
      </c>
      <c r="K31" s="27"/>
    </row>
    <row r="32" spans="1:11" ht="10.5" thickBot="1">
      <c r="A32" s="1"/>
      <c r="B32" s="1"/>
      <c r="C32" s="1"/>
      <c r="D32" s="1" t="s">
        <v>32</v>
      </c>
      <c r="E32" s="1"/>
      <c r="F32" s="1"/>
      <c r="G32" s="34">
        <f>SUM(G23:G31)</f>
        <v>123850</v>
      </c>
      <c r="H32" s="34">
        <f>ROUND(SUM(H22:H31),5)</f>
        <v>61387.33</v>
      </c>
      <c r="I32" s="44">
        <f>SUM(I23:I31)</f>
        <v>63893.329999999994</v>
      </c>
      <c r="J32" s="35">
        <f t="shared" si="0"/>
        <v>-59956.670000000006</v>
      </c>
      <c r="K32" s="27"/>
    </row>
    <row r="33" spans="1:11" ht="15" customHeight="1">
      <c r="A33" s="1"/>
      <c r="B33" s="1"/>
      <c r="C33" s="1"/>
      <c r="D33" s="1" t="s">
        <v>33</v>
      </c>
      <c r="E33" s="1"/>
      <c r="F33" s="1"/>
      <c r="G33" s="4"/>
      <c r="H33" s="4"/>
      <c r="I33" s="18"/>
      <c r="J33" s="10"/>
      <c r="K33" s="18"/>
    </row>
    <row r="34" spans="1:11" ht="9.75">
      <c r="A34" s="1"/>
      <c r="B34" s="1"/>
      <c r="C34" s="1"/>
      <c r="D34" s="1"/>
      <c r="E34" s="1" t="s">
        <v>34</v>
      </c>
      <c r="F34" s="1"/>
      <c r="G34" s="4">
        <v>6000</v>
      </c>
      <c r="H34" s="4">
        <v>14875.5</v>
      </c>
      <c r="I34" s="17">
        <v>14875.5</v>
      </c>
      <c r="J34" s="10">
        <f>H34-G34</f>
        <v>8875.5</v>
      </c>
      <c r="K34" s="18"/>
    </row>
    <row r="35" spans="1:12" ht="9.75">
      <c r="A35" s="1"/>
      <c r="B35" s="1"/>
      <c r="C35" s="1"/>
      <c r="D35" s="1"/>
      <c r="E35" s="1" t="s">
        <v>35</v>
      </c>
      <c r="F35" s="1"/>
      <c r="G35" s="4">
        <v>17400</v>
      </c>
      <c r="H35" s="4">
        <v>20098.67</v>
      </c>
      <c r="I35" s="18">
        <v>22098.67</v>
      </c>
      <c r="J35" s="10">
        <f aca="true" t="shared" si="1" ref="J35:J40">I35-G35</f>
        <v>4698.669999999998</v>
      </c>
      <c r="K35" s="18"/>
      <c r="L35" s="11" t="s">
        <v>64</v>
      </c>
    </row>
    <row r="36" spans="1:11" ht="9.75">
      <c r="A36" s="1"/>
      <c r="B36" s="1"/>
      <c r="C36" s="1"/>
      <c r="D36" s="1"/>
      <c r="E36" s="1" t="s">
        <v>36</v>
      </c>
      <c r="F36" s="1"/>
      <c r="G36" s="4">
        <v>0</v>
      </c>
      <c r="H36" s="4">
        <v>1050</v>
      </c>
      <c r="I36" s="17">
        <v>1050</v>
      </c>
      <c r="J36" s="10">
        <f t="shared" si="1"/>
        <v>1050</v>
      </c>
      <c r="K36" s="18"/>
    </row>
    <row r="37" spans="1:11" ht="9.75">
      <c r="A37" s="1"/>
      <c r="B37" s="1"/>
      <c r="C37" s="1"/>
      <c r="D37" s="1"/>
      <c r="E37" s="1" t="s">
        <v>37</v>
      </c>
      <c r="F37" s="1"/>
      <c r="G37" s="4">
        <v>3000</v>
      </c>
      <c r="H37" s="4">
        <v>3443.62</v>
      </c>
      <c r="I37" s="17">
        <v>3443.62</v>
      </c>
      <c r="J37" s="10">
        <f t="shared" si="1"/>
        <v>443.6199999999999</v>
      </c>
      <c r="K37" s="18"/>
    </row>
    <row r="38" spans="1:11" ht="9.75">
      <c r="A38" s="1"/>
      <c r="B38" s="1"/>
      <c r="C38" s="1"/>
      <c r="D38" s="1"/>
      <c r="E38" s="1" t="s">
        <v>38</v>
      </c>
      <c r="F38" s="1"/>
      <c r="G38" s="4">
        <v>0</v>
      </c>
      <c r="H38" s="4">
        <v>3468.5</v>
      </c>
      <c r="I38" s="17">
        <v>3468.5</v>
      </c>
      <c r="J38" s="10">
        <f t="shared" si="1"/>
        <v>3468.5</v>
      </c>
      <c r="K38" s="18"/>
    </row>
    <row r="39" spans="1:11" ht="9.75">
      <c r="A39" s="1"/>
      <c r="B39" s="1"/>
      <c r="C39" s="1"/>
      <c r="D39" s="1"/>
      <c r="E39" s="1" t="s">
        <v>39</v>
      </c>
      <c r="F39" s="1"/>
      <c r="G39" s="5">
        <v>0</v>
      </c>
      <c r="H39" s="5">
        <v>1312.5</v>
      </c>
      <c r="I39" s="19">
        <v>1312.5</v>
      </c>
      <c r="J39" s="12">
        <f t="shared" si="1"/>
        <v>1312.5</v>
      </c>
      <c r="K39" s="27"/>
    </row>
    <row r="40" spans="1:11" ht="10.5" thickBot="1">
      <c r="A40" s="1"/>
      <c r="B40" s="1"/>
      <c r="C40" s="1"/>
      <c r="D40" s="1" t="s">
        <v>40</v>
      </c>
      <c r="E40" s="1"/>
      <c r="F40" s="1"/>
      <c r="G40" s="34">
        <f>SUM(G34:G39)</f>
        <v>26400</v>
      </c>
      <c r="H40" s="34">
        <f>ROUND(SUM(H33:H39),5)</f>
        <v>44248.79</v>
      </c>
      <c r="I40" s="31">
        <f>ROUND(SUM(I33:I39),5)</f>
        <v>46248.79</v>
      </c>
      <c r="J40" s="35">
        <f t="shared" si="1"/>
        <v>19848.79</v>
      </c>
      <c r="K40" s="27"/>
    </row>
    <row r="41" spans="1:11" ht="15" customHeight="1">
      <c r="A41" s="1"/>
      <c r="B41" s="1"/>
      <c r="C41" s="1"/>
      <c r="D41" s="1" t="s">
        <v>41</v>
      </c>
      <c r="E41" s="1"/>
      <c r="F41" s="1"/>
      <c r="G41" s="4"/>
      <c r="H41" s="4"/>
      <c r="I41" s="18"/>
      <c r="J41" s="10"/>
      <c r="K41" s="18"/>
    </row>
    <row r="42" spans="1:12" ht="9.75">
      <c r="A42" s="1"/>
      <c r="B42" s="1"/>
      <c r="C42" s="1"/>
      <c r="D42" s="1"/>
      <c r="E42" s="1" t="s">
        <v>42</v>
      </c>
      <c r="F42" s="1"/>
      <c r="G42" s="4">
        <v>40000</v>
      </c>
      <c r="H42" s="4">
        <v>29490</v>
      </c>
      <c r="I42" s="18">
        <f>H42+7000+33265</f>
        <v>69755</v>
      </c>
      <c r="J42" s="10">
        <f>I42-G42</f>
        <v>29755</v>
      </c>
      <c r="K42" s="18"/>
      <c r="L42" s="11" t="s">
        <v>82</v>
      </c>
    </row>
    <row r="43" spans="1:11" ht="9.75">
      <c r="A43" s="1"/>
      <c r="B43" s="1"/>
      <c r="C43" s="1"/>
      <c r="D43" s="1"/>
      <c r="E43" s="1" t="s">
        <v>43</v>
      </c>
      <c r="F43" s="1"/>
      <c r="G43" s="4">
        <v>3000</v>
      </c>
      <c r="H43" s="4">
        <v>855</v>
      </c>
      <c r="I43" s="18">
        <f>H43</f>
        <v>855</v>
      </c>
      <c r="J43" s="10">
        <f>I43-G43</f>
        <v>-2145</v>
      </c>
      <c r="K43" s="18"/>
    </row>
    <row r="44" spans="1:11" ht="9.75">
      <c r="A44" s="1"/>
      <c r="B44" s="1"/>
      <c r="C44" s="1"/>
      <c r="D44" s="1"/>
      <c r="E44" s="1" t="s">
        <v>44</v>
      </c>
      <c r="F44" s="1"/>
      <c r="G44" s="5">
        <v>0</v>
      </c>
      <c r="H44" s="5">
        <v>220</v>
      </c>
      <c r="I44" s="27">
        <f>H44</f>
        <v>220</v>
      </c>
      <c r="J44" s="12">
        <f>I44-G44</f>
        <v>220</v>
      </c>
      <c r="K44" s="27"/>
    </row>
    <row r="45" spans="1:11" ht="10.5" thickBot="1">
      <c r="A45" s="1"/>
      <c r="B45" s="1"/>
      <c r="C45" s="1"/>
      <c r="D45" s="1" t="s">
        <v>45</v>
      </c>
      <c r="E45" s="1"/>
      <c r="F45" s="1"/>
      <c r="G45" s="42">
        <f>SUM(G42:G44)</f>
        <v>43000</v>
      </c>
      <c r="H45" s="42">
        <f>ROUND(SUM(H41:H44),5)</f>
        <v>30565</v>
      </c>
      <c r="I45" s="31">
        <f>ROUND(SUM(I41:I44),5)</f>
        <v>70830</v>
      </c>
      <c r="J45" s="43">
        <f>I45-G45</f>
        <v>27830</v>
      </c>
      <c r="K45" s="18"/>
    </row>
    <row r="46" spans="1:12" ht="15" customHeight="1">
      <c r="A46" s="1"/>
      <c r="B46" s="1"/>
      <c r="C46" s="1"/>
      <c r="D46" s="1" t="s">
        <v>46</v>
      </c>
      <c r="E46" s="1"/>
      <c r="F46" s="1"/>
      <c r="G46" s="4">
        <v>41750</v>
      </c>
      <c r="H46" s="4"/>
      <c r="I46" s="18"/>
      <c r="J46" s="10"/>
      <c r="K46" s="18"/>
      <c r="L46" s="11" t="s">
        <v>80</v>
      </c>
    </row>
    <row r="47" spans="1:13" ht="9.75">
      <c r="A47" s="1"/>
      <c r="B47" s="1"/>
      <c r="C47" s="1"/>
      <c r="D47" s="1"/>
      <c r="E47" s="1" t="s">
        <v>52</v>
      </c>
      <c r="F47" s="1"/>
      <c r="G47" s="4">
        <v>23000</v>
      </c>
      <c r="H47" s="4">
        <v>37934.8</v>
      </c>
      <c r="I47" s="18">
        <f>H47+30333-13+5000</f>
        <v>73254.8</v>
      </c>
      <c r="J47" s="10">
        <f>I47-G47</f>
        <v>50254.8</v>
      </c>
      <c r="K47" s="18"/>
      <c r="L47" s="11" t="s">
        <v>71</v>
      </c>
      <c r="M47" s="25">
        <f>H62-56165.8</f>
        <v>0</v>
      </c>
    </row>
    <row r="48" spans="1:13" ht="9.75">
      <c r="A48" s="1"/>
      <c r="B48" s="1"/>
      <c r="C48" s="1"/>
      <c r="D48" s="1"/>
      <c r="E48" s="1" t="s">
        <v>47</v>
      </c>
      <c r="F48" s="1"/>
      <c r="G48" s="4">
        <v>16000</v>
      </c>
      <c r="H48" s="4">
        <v>9837.5</v>
      </c>
      <c r="I48" s="18">
        <f>H48+4000</f>
        <v>13837.5</v>
      </c>
      <c r="J48" s="10">
        <f aca="true" t="shared" si="2" ref="J48:J66">I48-G48</f>
        <v>-2162.5</v>
      </c>
      <c r="K48" s="18"/>
      <c r="L48" s="11" t="s">
        <v>72</v>
      </c>
      <c r="M48" s="25">
        <f>H47-37934.8</f>
        <v>0</v>
      </c>
    </row>
    <row r="49" spans="1:11" ht="9.75">
      <c r="A49" s="1"/>
      <c r="B49" s="1"/>
      <c r="C49" s="1"/>
      <c r="D49" s="1"/>
      <c r="E49" s="1" t="s">
        <v>7</v>
      </c>
      <c r="F49" s="1"/>
      <c r="G49" s="4">
        <v>20000</v>
      </c>
      <c r="H49" s="4">
        <v>0</v>
      </c>
      <c r="I49" s="17">
        <v>0</v>
      </c>
      <c r="J49" s="10">
        <f t="shared" si="2"/>
        <v>-20000</v>
      </c>
      <c r="K49" s="18"/>
    </row>
    <row r="50" spans="1:11" ht="9.75">
      <c r="A50" s="1"/>
      <c r="B50" s="1"/>
      <c r="C50" s="1"/>
      <c r="D50" s="1"/>
      <c r="E50" s="1" t="s">
        <v>8</v>
      </c>
      <c r="F50" s="1"/>
      <c r="G50" s="4">
        <v>10000</v>
      </c>
      <c r="H50" s="4">
        <v>0</v>
      </c>
      <c r="I50" s="17">
        <v>0</v>
      </c>
      <c r="J50" s="10">
        <f t="shared" si="2"/>
        <v>-10000</v>
      </c>
      <c r="K50" s="18"/>
    </row>
    <row r="51" spans="1:11" ht="9.75">
      <c r="A51" s="1"/>
      <c r="B51" s="1"/>
      <c r="C51" s="1"/>
      <c r="D51" s="1"/>
      <c r="E51" s="1" t="s">
        <v>48</v>
      </c>
      <c r="F51" s="1"/>
      <c r="G51" s="4">
        <v>2000</v>
      </c>
      <c r="H51" s="4">
        <v>100</v>
      </c>
      <c r="I51" s="17">
        <v>200</v>
      </c>
      <c r="J51" s="10">
        <f t="shared" si="2"/>
        <v>-1800</v>
      </c>
      <c r="K51" s="18"/>
    </row>
    <row r="52" spans="1:11" ht="9.75">
      <c r="A52" s="1"/>
      <c r="B52" s="1"/>
      <c r="C52" s="1"/>
      <c r="D52" s="1"/>
      <c r="E52" s="1" t="s">
        <v>49</v>
      </c>
      <c r="F52" s="1"/>
      <c r="G52" s="4">
        <v>1500</v>
      </c>
      <c r="H52" s="4">
        <v>250</v>
      </c>
      <c r="I52" s="17">
        <v>250</v>
      </c>
      <c r="J52" s="10">
        <f t="shared" si="2"/>
        <v>-1250</v>
      </c>
      <c r="K52" s="18"/>
    </row>
    <row r="53" spans="1:12" ht="9.75">
      <c r="A53" s="1"/>
      <c r="B53" s="1"/>
      <c r="C53" s="1"/>
      <c r="D53" s="1"/>
      <c r="E53" s="1" t="s">
        <v>50</v>
      </c>
      <c r="F53" s="1"/>
      <c r="G53" s="4"/>
      <c r="H53" s="4">
        <v>262.01</v>
      </c>
      <c r="I53" s="17">
        <v>500</v>
      </c>
      <c r="J53" s="10">
        <f t="shared" si="2"/>
        <v>500</v>
      </c>
      <c r="K53" s="18"/>
      <c r="L53" s="11" t="s">
        <v>73</v>
      </c>
    </row>
    <row r="54" spans="1:12" ht="9.75">
      <c r="A54" s="1"/>
      <c r="B54" s="1"/>
      <c r="C54" s="1"/>
      <c r="D54" s="1"/>
      <c r="E54" s="1" t="s">
        <v>51</v>
      </c>
      <c r="F54" s="1"/>
      <c r="G54" s="4"/>
      <c r="H54" s="4">
        <v>91.97</v>
      </c>
      <c r="I54" s="17">
        <v>91.97</v>
      </c>
      <c r="J54" s="10">
        <f t="shared" si="2"/>
        <v>91.97</v>
      </c>
      <c r="K54" s="18"/>
      <c r="L54" s="11" t="s">
        <v>74</v>
      </c>
    </row>
    <row r="55" spans="1:11" ht="9.75">
      <c r="A55" s="1"/>
      <c r="B55" s="1"/>
      <c r="C55" s="1"/>
      <c r="D55" s="1"/>
      <c r="E55" s="1" t="s">
        <v>53</v>
      </c>
      <c r="F55" s="1"/>
      <c r="G55" s="4"/>
      <c r="H55" s="4">
        <v>665.88</v>
      </c>
      <c r="I55" s="17">
        <v>665.88</v>
      </c>
      <c r="J55" s="10">
        <f t="shared" si="2"/>
        <v>665.88</v>
      </c>
      <c r="K55" s="18"/>
    </row>
    <row r="56" spans="1:11" ht="9.75">
      <c r="A56" s="1"/>
      <c r="B56" s="1"/>
      <c r="C56" s="1"/>
      <c r="D56" s="1"/>
      <c r="E56" s="1" t="s">
        <v>54</v>
      </c>
      <c r="F56" s="1"/>
      <c r="G56" s="4"/>
      <c r="H56" s="4">
        <v>1098.25</v>
      </c>
      <c r="I56" s="17">
        <v>1098.25</v>
      </c>
      <c r="J56" s="10">
        <f t="shared" si="2"/>
        <v>1098.25</v>
      </c>
      <c r="K56" s="18"/>
    </row>
    <row r="57" spans="1:11" ht="9.75">
      <c r="A57" s="1"/>
      <c r="B57" s="1"/>
      <c r="C57" s="1"/>
      <c r="D57" s="1"/>
      <c r="E57" s="1" t="s">
        <v>55</v>
      </c>
      <c r="F57" s="1"/>
      <c r="G57" s="4">
        <v>3500</v>
      </c>
      <c r="H57" s="4">
        <v>1447</v>
      </c>
      <c r="I57" s="17">
        <v>1447</v>
      </c>
      <c r="J57" s="10">
        <f t="shared" si="2"/>
        <v>-2053</v>
      </c>
      <c r="K57" s="18"/>
    </row>
    <row r="58" spans="1:11" ht="9.75">
      <c r="A58" s="1"/>
      <c r="B58" s="1"/>
      <c r="C58" s="1"/>
      <c r="D58" s="1"/>
      <c r="E58" s="1" t="s">
        <v>56</v>
      </c>
      <c r="F58" s="1"/>
      <c r="G58" s="4">
        <v>10000</v>
      </c>
      <c r="H58" s="4">
        <v>250</v>
      </c>
      <c r="I58" s="17">
        <v>250</v>
      </c>
      <c r="J58" s="10">
        <f t="shared" si="2"/>
        <v>-9750</v>
      </c>
      <c r="K58" s="18"/>
    </row>
    <row r="59" spans="1:11" ht="9.75">
      <c r="A59" s="1"/>
      <c r="B59" s="1"/>
      <c r="C59" s="1"/>
      <c r="D59" s="1"/>
      <c r="E59" s="1" t="s">
        <v>57</v>
      </c>
      <c r="F59" s="1"/>
      <c r="G59" s="4">
        <v>600</v>
      </c>
      <c r="H59" s="4">
        <v>1083.72</v>
      </c>
      <c r="I59" s="17">
        <v>1083.72</v>
      </c>
      <c r="J59" s="10">
        <f t="shared" si="2"/>
        <v>483.72</v>
      </c>
      <c r="K59" s="18"/>
    </row>
    <row r="60" spans="1:11" ht="9.75">
      <c r="A60" s="1"/>
      <c r="B60" s="1"/>
      <c r="C60" s="1"/>
      <c r="D60" s="1"/>
      <c r="E60" s="1" t="s">
        <v>58</v>
      </c>
      <c r="F60" s="1"/>
      <c r="G60" s="4"/>
      <c r="H60" s="4">
        <v>13.01</v>
      </c>
      <c r="I60" s="17">
        <v>13.01</v>
      </c>
      <c r="J60" s="10">
        <f t="shared" si="2"/>
        <v>13.01</v>
      </c>
      <c r="K60" s="18"/>
    </row>
    <row r="61" spans="1:11" ht="9.75">
      <c r="A61" s="1"/>
      <c r="B61" s="1"/>
      <c r="C61" s="1"/>
      <c r="D61" s="1"/>
      <c r="E61" s="1" t="s">
        <v>59</v>
      </c>
      <c r="F61" s="1"/>
      <c r="G61" s="5"/>
      <c r="H61" s="5">
        <v>3131.66</v>
      </c>
      <c r="I61" s="19">
        <v>3131.66</v>
      </c>
      <c r="J61" s="12">
        <f t="shared" si="2"/>
        <v>3131.66</v>
      </c>
      <c r="K61" s="18"/>
    </row>
    <row r="62" spans="1:11" ht="10.5" thickBot="1">
      <c r="A62" s="1"/>
      <c r="B62" s="1"/>
      <c r="C62" s="1"/>
      <c r="D62" s="1" t="s">
        <v>60</v>
      </c>
      <c r="E62" s="1"/>
      <c r="F62" s="1"/>
      <c r="G62" s="42">
        <f>SUM(G46:G61)</f>
        <v>128350</v>
      </c>
      <c r="H62" s="42">
        <f>ROUND(SUM(H46:H61),5)</f>
        <v>56165.8</v>
      </c>
      <c r="I62" s="31">
        <f>ROUND(SUM(I46:I61),5)</f>
        <v>95823.79</v>
      </c>
      <c r="J62" s="43">
        <f t="shared" si="2"/>
        <v>-32526.210000000006</v>
      </c>
      <c r="K62" s="18"/>
    </row>
    <row r="63" spans="1:11" ht="15" customHeight="1">
      <c r="A63" s="1"/>
      <c r="B63" s="1"/>
      <c r="C63" s="1"/>
      <c r="D63" s="1" t="s">
        <v>61</v>
      </c>
      <c r="E63" s="1"/>
      <c r="F63" s="1"/>
      <c r="G63" s="4">
        <v>1800</v>
      </c>
      <c r="H63" s="4">
        <v>1400</v>
      </c>
      <c r="I63" s="18">
        <v>1400</v>
      </c>
      <c r="J63" s="10">
        <f t="shared" si="2"/>
        <v>-400</v>
      </c>
      <c r="K63" s="18"/>
    </row>
    <row r="64" spans="1:11" ht="15" customHeight="1">
      <c r="A64" s="1"/>
      <c r="B64" s="1"/>
      <c r="C64" s="1"/>
      <c r="D64" s="1" t="s">
        <v>9</v>
      </c>
      <c r="E64" s="1"/>
      <c r="F64" s="1"/>
      <c r="G64" s="4">
        <v>600</v>
      </c>
      <c r="H64" s="4">
        <v>0</v>
      </c>
      <c r="I64" s="18">
        <v>0</v>
      </c>
      <c r="J64" s="10">
        <f t="shared" si="2"/>
        <v>-600</v>
      </c>
      <c r="K64" s="18"/>
    </row>
    <row r="65" spans="1:11" ht="15" customHeight="1">
      <c r="A65" s="1"/>
      <c r="B65" s="1"/>
      <c r="C65" s="1"/>
      <c r="D65" s="1" t="s">
        <v>62</v>
      </c>
      <c r="E65" s="1"/>
      <c r="F65" s="1"/>
      <c r="G65" s="4">
        <v>0</v>
      </c>
      <c r="H65" s="5">
        <v>88.05</v>
      </c>
      <c r="I65" s="19">
        <v>88.05</v>
      </c>
      <c r="J65" s="10">
        <f t="shared" si="2"/>
        <v>88.05</v>
      </c>
      <c r="K65" s="18"/>
    </row>
    <row r="66" spans="1:11" ht="10.5" thickBot="1">
      <c r="A66" s="1"/>
      <c r="B66" s="1"/>
      <c r="C66" s="30" t="s">
        <v>63</v>
      </c>
      <c r="D66" s="30"/>
      <c r="E66" s="30"/>
      <c r="F66" s="30"/>
      <c r="G66" s="23">
        <f>ROUND(SUM(G19:G21)+G32+G40+G45+G62+SUM(G63:G65),5)</f>
        <v>384000</v>
      </c>
      <c r="H66" s="23">
        <f>ROUND(SUM(H19:H21)+H32+H40+H45+H62+SUM(H63:H65),5)</f>
        <v>293854.97</v>
      </c>
      <c r="I66" s="23">
        <f>ROUND(SUM(I19:I21)+I32+I40+I45+I62+SUM(I63:I65),5)</f>
        <v>393283.96</v>
      </c>
      <c r="J66" s="24">
        <f t="shared" si="2"/>
        <v>9283.960000000021</v>
      </c>
      <c r="K66" s="18"/>
    </row>
    <row r="67" spans="1:12" s="40" customFormat="1" ht="10.5" thickTop="1">
      <c r="A67" s="36"/>
      <c r="B67" s="36"/>
      <c r="C67" s="36"/>
      <c r="D67" s="36"/>
      <c r="E67" s="36"/>
      <c r="F67" s="36"/>
      <c r="G67" s="37"/>
      <c r="H67" s="37"/>
      <c r="I67" s="20"/>
      <c r="J67" s="38"/>
      <c r="K67" s="27"/>
      <c r="L67" s="39"/>
    </row>
    <row r="68" spans="1:11" ht="19.5" customHeight="1" thickBot="1">
      <c r="A68" s="1"/>
      <c r="B68" s="1" t="s">
        <v>0</v>
      </c>
      <c r="C68" s="1"/>
      <c r="D68" s="1"/>
      <c r="E68" s="1"/>
      <c r="F68" s="1"/>
      <c r="G68" s="41">
        <v>324000</v>
      </c>
      <c r="H68" s="41">
        <f>ROUND(H2+H18-H66,5)</f>
        <v>390808.16</v>
      </c>
      <c r="I68" s="23">
        <f>ROUND(I2+I18-I66,5)</f>
        <v>291379.17</v>
      </c>
      <c r="J68" s="41">
        <f>ROUND(J2+J18-J66,5)</f>
        <v>-17170.83</v>
      </c>
      <c r="K68" s="18"/>
    </row>
    <row r="69" spans="7:11" ht="10.5" thickTop="1">
      <c r="G69" s="4"/>
      <c r="H69" s="8"/>
      <c r="I69" s="10"/>
      <c r="J69" s="10"/>
      <c r="K69" s="10"/>
    </row>
    <row r="70" ht="9.75">
      <c r="H70" s="25">
        <f>H66-293854.97</f>
        <v>0</v>
      </c>
    </row>
  </sheetData>
  <printOptions/>
  <pageMargins left="0.2" right="0.2" top="1" bottom="0.25" header="0.25" footer="0.3"/>
  <pageSetup horizontalDpi="600" verticalDpi="600" orientation="landscape"/>
  <headerFooter alignWithMargins="0">
    <oddHeader>&amp;L&amp;"Arial,Bold"&amp;8 6:47 AM
&amp;"Arial,Bold"&amp;8 11/07/11
&amp;"Arial,Bold"&amp;8 Accrual Basis&amp;C&amp;"Arial,Bold"&amp;12 Tahoe Fund
&amp;"Arial,Bold"&amp;14 Profit &amp;&amp; Loss
&amp;"Arial,Bold"&amp;10 January 1 through November 7, 2011</oddHeader>
    <oddFooter>&amp;R&amp;"Arial,Bold"&amp;8 Page &amp;P of &amp;N</oddFooter>
  </headerFooter>
  <rowBreaks count="2" manualBreakCount="2">
    <brk id="18" max="16383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 Ducey</dc:creator>
  <cp:keywords/>
  <dc:description/>
  <cp:lastModifiedBy>maja thaler</cp:lastModifiedBy>
  <cp:lastPrinted>2011-11-07T22:19:15Z</cp:lastPrinted>
  <dcterms:created xsi:type="dcterms:W3CDTF">2011-11-07T14:47:38Z</dcterms:created>
  <dcterms:modified xsi:type="dcterms:W3CDTF">2011-11-10T18:24:06Z</dcterms:modified>
  <cp:category/>
  <cp:version/>
  <cp:contentType/>
  <cp:contentStatus/>
</cp:coreProperties>
</file>